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Spitzer Dictionary" sheetId="2" state="visible" r:id="rId2"/>
    <sheet xmlns:r="http://schemas.openxmlformats.org/officeDocument/2006/relationships" name="Quick Referenc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E304C"/>
      <sz val="16"/>
    </font>
    <font>
      <color rgb="007A8A9A"/>
      <sz val="10"/>
    </font>
    <font>
      <b val="1"/>
      <color rgb="001E304C"/>
      <sz val="10"/>
    </font>
    <font>
      <color rgb="002A323C"/>
      <sz val="10"/>
    </font>
    <font>
      <name val="Consolas"/>
      <color rgb="001E304C"/>
      <sz val="10"/>
    </font>
    <font>
      <b val="1"/>
      <color rgb="00FFFFFF"/>
      <sz val="10"/>
    </font>
    <font>
      <name val="Consolas"/>
      <color rgb="001E304C"/>
      <sz val="9.5"/>
    </font>
    <font>
      <color rgb="002A323C"/>
      <sz val="9.5"/>
    </font>
  </fonts>
  <fills count="4">
    <fill>
      <patternFill/>
    </fill>
    <fill>
      <patternFill patternType="gray125"/>
    </fill>
    <fill>
      <patternFill patternType="solid">
        <fgColor rgb="001E304C"/>
      </patternFill>
    </fill>
    <fill>
      <patternFill patternType="solid">
        <fgColor rgb="00DCE6F2"/>
      </patternFill>
    </fill>
  </fills>
  <borders count="2">
    <border>
      <left/>
      <right/>
      <top/>
      <bottom/>
      <diagonal/>
    </border>
    <border>
      <left style="thin">
        <color rgb="00C9D3E0"/>
      </left>
      <right style="thin">
        <color rgb="00C9D3E0"/>
      </right>
      <top style="thin">
        <color rgb="00C9D3E0"/>
      </top>
      <bottom style="thin">
        <color rgb="00C9D3E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1" applyAlignment="1" pivotButton="0" quotePrefix="0" xfId="0">
      <alignment vertical="center"/>
    </xf>
    <xf numFmtId="0" fontId="3" fillId="3" borderId="1" pivotButton="0" quotePrefix="0" xfId="0"/>
    <xf numFmtId="0" fontId="7" fillId="0" borderId="1" applyAlignment="1" pivotButton="0" quotePrefix="0" xfId="0">
      <alignment vertical="top"/>
    </xf>
    <xf numFmtId="0" fontId="8" fillId="0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/>
    </xf>
    <xf numFmtId="0" fontId="7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78" customWidth="1" min="2" max="2"/>
  </cols>
  <sheetData>
    <row r="1">
      <c r="A1" s="1">
        <f>SPITZER — Spitzer Data + Spitzer News for Excel</f>
        <v/>
      </c>
    </row>
    <row r="2">
      <c r="A2" s="2" t="inlineStr">
        <is>
          <t>Data Dictionary  ·  Version 1.0  ·  June 2026</t>
        </is>
      </c>
    </row>
    <row r="4">
      <c r="A4" s="3" t="inlineStr"/>
      <c r="B4" s="4" t="inlineStr"/>
    </row>
    <row r="5">
      <c r="A5" s="3" t="inlineStr">
        <is>
          <t>What it is</t>
        </is>
      </c>
      <c r="B5" s="4" t="inlineStr">
        <is>
          <t>One Excel add-in over the Spitzer API — live M&amp;A data AND the latest Spitzer News, in any cell. Custom functions live under the =SPITZER namespace.</t>
        </is>
      </c>
    </row>
    <row r="6">
      <c r="A6" s="3" t="inlineStr"/>
      <c r="B6" s="4" t="inlineStr"/>
    </row>
    <row r="7">
      <c r="A7" s="3" t="inlineStr">
        <is>
          <t>Data syntax</t>
        </is>
      </c>
      <c r="B7" s="5">
        <f>SPITZER.DATA(ticker, [param])</f>
        <v/>
      </c>
    </row>
    <row r="8">
      <c r="A8" s="3" t="inlineStr"/>
      <c r="B8" s="5" t="inlineStr">
        <is>
          <t xml:space="preserve">   ticker  — target ticker (e.g. "NSC") or company name</t>
        </is>
      </c>
    </row>
    <row r="9">
      <c r="A9" s="3" t="inlineStr"/>
      <c r="B9" s="5" t="inlineStr">
        <is>
          <t xml:space="preserve">   param   — a data field (e.g. "spread"); omit for a one-line deal summary</t>
        </is>
      </c>
    </row>
    <row r="10">
      <c r="A10" s="3" t="inlineStr">
        <is>
          <t>News syntax</t>
        </is>
      </c>
      <c r="B10" s="5">
        <f>SPITZER.NEWS([query], [ticker], [limit])   — spills a Date | Tickers | Headline | URL table</f>
        <v/>
      </c>
    </row>
    <row r="11">
      <c r="A11" s="3" t="inlineStr"/>
      <c r="B11" s="5">
        <f>SPITZER.ARTICLE(slug, [field])             — one field of a single article</f>
        <v/>
      </c>
    </row>
    <row r="12">
      <c r="A12" s="3" t="inlineStr"/>
      <c r="B12" s="4" t="inlineStr"/>
    </row>
    <row r="13">
      <c r="A13" s="3" t="inlineStr">
        <is>
          <t>Other functions</t>
        </is>
      </c>
      <c r="B13" s="5">
        <f>SPITZER.SEARCH(query, [param])  ·  =SPITZER.COUNT()  ·  =SPITZER.DEALS()  ·  =SPITZER.PARAMS()</f>
        <v/>
      </c>
    </row>
    <row r="14">
      <c r="A14" s="3" t="inlineStr"/>
      <c r="B14" s="4" t="inlineStr"/>
    </row>
    <row r="15">
      <c r="A15" s="3" t="inlineStr">
        <is>
          <t>Endpoint</t>
        </is>
      </c>
      <c r="B15" s="4" t="inlineStr">
        <is>
          <t>spitzerdata.com  (the add-in derives its host automatically)</t>
        </is>
      </c>
    </row>
    <row r="16">
      <c r="A16" s="3" t="inlineStr">
        <is>
          <t>Authentication</t>
        </is>
      </c>
      <c r="B16" s="4" t="inlineStr">
        <is>
          <t>Open the Spitzer task pane (Home tab → Spitzer) and sign in once; the bearer token is stored for every formula on the sheet.</t>
        </is>
      </c>
    </row>
    <row r="17">
      <c r="A17" s="3" t="inlineStr">
        <is>
          <t>Access levels</t>
        </is>
      </c>
      <c r="B17" s="4" t="inlineStr">
        <is>
          <t>Immediate (tiers 1-3): uncapped.  Research+ (4): 10,000 calls / 30 min.  Research (5): 50 / 10 min.  One call = one request, shared across surfaces.</t>
        </is>
      </c>
    </row>
    <row r="18">
      <c r="A18" s="3" t="inlineStr">
        <is>
          <t>Batching</t>
        </is>
      </c>
      <c r="B18" s="4" t="inlineStr">
        <is>
          <t>Every =SPITZER.DATA() recalc in a burst is coalesced into ONE API call, so a whole column of cells costs one call, not one per cell.</t>
        </is>
      </c>
    </row>
    <row r="19">
      <c r="A19" s="3" t="inlineStr"/>
      <c r="B19" s="4" t="inlineStr"/>
    </row>
    <row r="20">
      <c r="A20" s="3" t="inlineStr">
        <is>
          <t>Support</t>
        </is>
      </c>
      <c r="B20" s="4" t="inlineStr">
        <is>
          <t>Greg Falkowski  ·  greg.falkowski@ctfn.news  ·  +1 (609) 410-0556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0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46" customWidth="1" min="2" max="2"/>
    <col width="40" customWidth="1" min="3" max="3"/>
    <col width="16" customWidth="1" min="4" max="4"/>
    <col width="30" customWidth="1" min="5" max="5"/>
  </cols>
  <sheetData>
    <row r="1">
      <c r="A1" s="6" t="inlineStr">
        <is>
          <t>Parameter / Function</t>
        </is>
      </c>
      <c r="B1" s="6" t="inlineStr">
        <is>
          <t>Description</t>
        </is>
      </c>
      <c r="C1" s="6" t="inlineStr">
        <is>
          <t>Example Formula</t>
        </is>
      </c>
      <c r="D1" s="6" t="inlineStr">
        <is>
          <t>Return Type</t>
        </is>
      </c>
      <c r="E1" s="6" t="inlineStr">
        <is>
          <t>Aliases</t>
        </is>
      </c>
    </row>
    <row r="2">
      <c r="A2" s="7" t="inlineStr">
        <is>
          <t>FUNCTIONS</t>
        </is>
      </c>
      <c r="B2" s="7" t="n"/>
      <c r="C2" s="7" t="n"/>
      <c r="D2" s="7" t="n"/>
      <c r="E2" s="7" t="n"/>
    </row>
    <row r="3">
      <c r="A3" s="8" t="inlineStr">
        <is>
          <t>DATA(ticker, param)</t>
        </is>
      </c>
      <c r="B3" s="9" t="inlineStr">
        <is>
          <t>One Spitzer Data field for a deal. Omit param for a deal summary line.</t>
        </is>
      </c>
      <c r="C3" s="8">
        <f>SPITZER.DATA("NSC","spread")</f>
        <v/>
      </c>
      <c r="D3" s="10" t="inlineStr">
        <is>
          <t>Any</t>
        </is>
      </c>
      <c r="E3" s="10" t="inlineStr">
        <is>
          <t>—</t>
        </is>
      </c>
    </row>
    <row r="4">
      <c r="A4" s="8" t="inlineStr">
        <is>
          <t>NEWS(query, ticker, limit)</t>
        </is>
      </c>
      <c r="B4" s="9" t="inlineStr">
        <is>
          <t>Recent Spitzer News as a spilled table (Date | Tickers | Headline | URL), newest first.</t>
        </is>
      </c>
      <c r="C4" s="8">
        <f>SPITZER.NEWS("merger","AAPL",10)</f>
        <v/>
      </c>
      <c r="D4" s="10" t="inlineStr">
        <is>
          <t>Matrix</t>
        </is>
      </c>
      <c r="E4" s="10" t="inlineStr">
        <is>
          <t>—</t>
        </is>
      </c>
    </row>
    <row r="5">
      <c r="A5" s="8" t="inlineStr">
        <is>
          <t>ARTICLE(slug, field)</t>
        </is>
      </c>
      <c r="B5" s="9" t="inlineStr">
        <is>
          <t>One field of a single article: headline | url | published | authors | tickers | body.</t>
        </is>
      </c>
      <c r="C5" s="8">
        <f>SPITZER.ARTICLE("some-slug","body")</f>
        <v/>
      </c>
      <c r="D5" s="10" t="inlineStr">
        <is>
          <t>String</t>
        </is>
      </c>
      <c r="E5" s="10" t="inlineStr">
        <is>
          <t>—</t>
        </is>
      </c>
    </row>
    <row r="6">
      <c r="A6" s="8" t="inlineStr">
        <is>
          <t>SEARCH(query, param)</t>
        </is>
      </c>
      <c r="B6" s="9" t="inlineStr">
        <is>
          <t>Search the deal universe by ticker, target or acquirer; optional metric per hit.</t>
        </is>
      </c>
      <c r="C6" s="8">
        <f>SPITZER.SEARCH("Disney","spread")</f>
        <v/>
      </c>
      <c r="D6" s="10" t="inlineStr">
        <is>
          <t>String</t>
        </is>
      </c>
      <c r="E6" s="10" t="inlineStr">
        <is>
          <t>—</t>
        </is>
      </c>
    </row>
    <row r="7">
      <c r="A7" s="8" t="inlineStr">
        <is>
          <t>COUNT()</t>
        </is>
      </c>
      <c r="B7" s="9" t="inlineStr">
        <is>
          <t>Total number of deals currently in the database.</t>
        </is>
      </c>
      <c r="C7" s="8">
        <f>SPITZER.COUNT()</f>
        <v/>
      </c>
      <c r="D7" s="10" t="inlineStr">
        <is>
          <t>Number</t>
        </is>
      </c>
      <c r="E7" s="10" t="inlineStr">
        <is>
          <t>—</t>
        </is>
      </c>
    </row>
    <row r="8">
      <c r="A8" s="8" t="inlineStr">
        <is>
          <t>DEALS()</t>
        </is>
      </c>
      <c r="B8" s="9" t="inlineStr">
        <is>
          <t>All available target tickers, pipe-delimited.</t>
        </is>
      </c>
      <c r="C8" s="8">
        <f>SPITZER.DEALS()</f>
        <v/>
      </c>
      <c r="D8" s="10" t="inlineStr">
        <is>
          <t>String</t>
        </is>
      </c>
      <c r="E8" s="10" t="inlineStr">
        <is>
          <t>—</t>
        </is>
      </c>
    </row>
    <row r="9">
      <c r="A9" s="8" t="inlineStr">
        <is>
          <t>PARAMS()</t>
        </is>
      </c>
      <c r="B9" s="9" t="inlineStr">
        <is>
          <t>All available data parameter names, pipe-delimited.</t>
        </is>
      </c>
      <c r="C9" s="8">
        <f>SPITZER.PARAMS()</f>
        <v/>
      </c>
      <c r="D9" s="10" t="inlineStr">
        <is>
          <t>String</t>
        </is>
      </c>
      <c r="E9" s="10" t="inlineStr">
        <is>
          <t>—</t>
        </is>
      </c>
    </row>
    <row r="10">
      <c r="A10" s="7" t="inlineStr">
        <is>
          <t>DATA PARAMETERS — DEAL PARTIES</t>
        </is>
      </c>
      <c r="B10" s="7" t="n"/>
      <c r="C10" s="7" t="n"/>
      <c r="D10" s="7" t="n"/>
      <c r="E10" s="7" t="n"/>
    </row>
    <row r="11">
      <c r="A11" s="8" t="inlineStr">
        <is>
          <t>target</t>
        </is>
      </c>
      <c r="B11" s="9" t="inlineStr">
        <is>
          <t>Target company name</t>
        </is>
      </c>
      <c r="C11" s="8">
        <f>SPITZER.DATA("NSC","target")</f>
        <v/>
      </c>
      <c r="D11" s="10" t="inlineStr">
        <is>
          <t>String</t>
        </is>
      </c>
      <c r="E11" s="10" t="inlineStr">
        <is>
          <t>target_name, company</t>
        </is>
      </c>
    </row>
    <row r="12">
      <c r="A12" s="8" t="inlineStr">
        <is>
          <t>acquirer</t>
        </is>
      </c>
      <c r="B12" s="9" t="inlineStr">
        <is>
          <t>Acquirer / buyer name</t>
        </is>
      </c>
      <c r="C12" s="8">
        <f>SPITZER.DATA("NSC","acquirer")</f>
        <v/>
      </c>
      <c r="D12" s="10" t="inlineStr">
        <is>
          <t>String</t>
        </is>
      </c>
      <c r="E12" s="10" t="inlineStr">
        <is>
          <t>buyer, acquiror</t>
        </is>
      </c>
    </row>
    <row r="13">
      <c r="A13" s="8" t="inlineStr">
        <is>
          <t>listing</t>
        </is>
      </c>
      <c r="B13" s="9" t="inlineStr">
        <is>
          <t>Target primary listing country</t>
        </is>
      </c>
      <c r="C13" s="8">
        <f>SPITZER.DATA("NSC","listing")</f>
        <v/>
      </c>
      <c r="D13" s="10" t="inlineStr">
        <is>
          <t>String</t>
        </is>
      </c>
      <c r="E13" s="10" t="inlineStr">
        <is>
          <t>country, primary_listing</t>
        </is>
      </c>
    </row>
    <row r="14">
      <c r="A14" s="7" t="inlineStr">
        <is>
          <t>DATA PARAMETERS — DEAL INFO</t>
        </is>
      </c>
      <c r="B14" s="7" t="n"/>
      <c r="C14" s="7" t="n"/>
      <c r="D14" s="7" t="n"/>
      <c r="E14" s="7" t="n"/>
    </row>
    <row r="15">
      <c r="A15" s="8" t="inlineStr">
        <is>
          <t>situation_type</t>
        </is>
      </c>
      <c r="B15" s="9" t="inlineStr">
        <is>
          <t>Deal situation type (e.g. Live, Pre-Event)</t>
        </is>
      </c>
      <c r="C15" s="8">
        <f>SPITZER.DATA("NSC","situation_type")</f>
        <v/>
      </c>
      <c r="D15" s="10" t="inlineStr">
        <is>
          <t>String</t>
        </is>
      </c>
      <c r="E15" s="10" t="inlineStr">
        <is>
          <t>situation, type, deal_type</t>
        </is>
      </c>
    </row>
    <row r="16">
      <c r="A16" s="8" t="inlineStr">
        <is>
          <t>comps</t>
        </is>
      </c>
      <c r="B16" s="9" t="inlineStr">
        <is>
          <t>Comparable companies / tickers</t>
        </is>
      </c>
      <c r="C16" s="8">
        <f>SPITZER.DATA("NSC","comps")</f>
        <v/>
      </c>
      <c r="D16" s="10" t="inlineStr">
        <is>
          <t>String</t>
        </is>
      </c>
      <c r="E16" s="10" t="inlineStr">
        <is>
          <t>comparables, comp</t>
        </is>
      </c>
    </row>
    <row r="17">
      <c r="A17" s="8" t="inlineStr">
        <is>
          <t>undisturbed_date</t>
        </is>
      </c>
      <c r="B17" s="9" t="inlineStr">
        <is>
          <t>Undisturbed date (pre-deal reference)</t>
        </is>
      </c>
      <c r="C17" s="8">
        <f>SPITZER.DATA("NSC","undisturbed_date")</f>
        <v/>
      </c>
      <c r="D17" s="10" t="inlineStr">
        <is>
          <t>Date</t>
        </is>
      </c>
      <c r="E17" s="10" t="inlineStr">
        <is>
          <t>undisturbed</t>
        </is>
      </c>
    </row>
    <row r="18">
      <c r="A18" s="7" t="inlineStr">
        <is>
          <t>DATA PARAMETERS — PRICE LEVELS</t>
        </is>
      </c>
      <c r="B18" s="7" t="n"/>
      <c r="C18" s="7" t="n"/>
      <c r="D18" s="7" t="n"/>
      <c r="E18" s="7" t="n"/>
    </row>
    <row r="19">
      <c r="A19" s="8" t="inlineStr">
        <is>
          <t>pre_deal</t>
        </is>
      </c>
      <c r="B19" s="9" t="inlineStr">
        <is>
          <t>Target pre-deal / undisturbed price</t>
        </is>
      </c>
      <c r="C19" s="8">
        <f>SPITZER.DATA("NSC","pre_deal")</f>
        <v/>
      </c>
      <c r="D19" s="10" t="inlineStr">
        <is>
          <t>Number</t>
        </is>
      </c>
      <c r="E19" s="10" t="inlineStr">
        <is>
          <t>predeal, undisturbed_price</t>
        </is>
      </c>
    </row>
    <row r="20">
      <c r="A20" s="8" t="inlineStr">
        <is>
          <t>break</t>
        </is>
      </c>
      <c r="B20" s="9" t="inlineStr">
        <is>
          <t>Target break price</t>
        </is>
      </c>
      <c r="C20" s="8">
        <f>SPITZER.DATA("NSC","break")</f>
        <v/>
      </c>
      <c r="D20" s="10" t="inlineStr">
        <is>
          <t>Number</t>
        </is>
      </c>
      <c r="E20" s="10" t="inlineStr">
        <is>
          <t>break_price, target_break</t>
        </is>
      </c>
    </row>
    <row r="21">
      <c r="A21" s="8" t="inlineStr">
        <is>
          <t>break_rt</t>
        </is>
      </c>
      <c r="B21" s="9" t="inlineStr">
        <is>
          <t>Target break price w/ reverse termination fee</t>
        </is>
      </c>
      <c r="C21" s="8">
        <f>SPITZER.DATA("NSC","break_rt")</f>
        <v/>
      </c>
      <c r="D21" s="10" t="inlineStr">
        <is>
          <t>Number</t>
        </is>
      </c>
      <c r="E21" s="10" t="inlineStr">
        <is>
          <t>break_with_rt</t>
        </is>
      </c>
    </row>
    <row r="22">
      <c r="A22" s="8" t="inlineStr">
        <is>
          <t>now</t>
        </is>
      </c>
      <c r="B22" s="9" t="inlineStr">
        <is>
          <t>Current target share price</t>
        </is>
      </c>
      <c r="C22" s="8">
        <f>SPITZER.DATA("NSC","now")</f>
        <v/>
      </c>
      <c r="D22" s="10" t="inlineStr">
        <is>
          <t>Number</t>
        </is>
      </c>
      <c r="E22" s="10" t="inlineStr">
        <is>
          <t>price, current, current_price</t>
        </is>
      </c>
    </row>
    <row r="23">
      <c r="A23" s="8" t="inlineStr">
        <is>
          <t>offer</t>
        </is>
      </c>
      <c r="B23" s="9" t="inlineStr">
        <is>
          <t>Offer / deal price per share</t>
        </is>
      </c>
      <c r="C23" s="8">
        <f>SPITZER.DATA("NSC","offer")</f>
        <v/>
      </c>
      <c r="D23" s="10" t="inlineStr">
        <is>
          <t>Number</t>
        </is>
      </c>
      <c r="E23" s="10" t="inlineStr">
        <is>
          <t>offer_price, deal_price</t>
        </is>
      </c>
    </row>
    <row r="24">
      <c r="A24" s="7" t="inlineStr">
        <is>
          <t>DATA PARAMETERS — TARGET PERCENTAGES</t>
        </is>
      </c>
      <c r="B24" s="7" t="n"/>
      <c r="C24" s="7" t="n"/>
      <c r="D24" s="7" t="n"/>
      <c r="E24" s="7" t="n"/>
    </row>
    <row r="25">
      <c r="A25" s="8" t="inlineStr">
        <is>
          <t>premium</t>
        </is>
      </c>
      <c r="B25" s="9" t="inlineStr">
        <is>
          <t>Deal premium over pre-deal price</t>
        </is>
      </c>
      <c r="C25" s="8">
        <f>SPITZER.DATA("NSC","premium")</f>
        <v/>
      </c>
      <c r="D25" s="10" t="inlineStr">
        <is>
          <t>Percentage</t>
        </is>
      </c>
      <c r="E25" s="10" t="inlineStr">
        <is>
          <t>prem</t>
        </is>
      </c>
    </row>
    <row r="26">
      <c r="A26" s="8" t="inlineStr">
        <is>
          <t>gross_downside</t>
        </is>
      </c>
      <c r="B26" s="9" t="inlineStr">
        <is>
          <t>Gross downside if the deal fails</t>
        </is>
      </c>
      <c r="C26" s="8">
        <f>SPITZER.DATA("NSC","gross_downside")</f>
        <v/>
      </c>
      <c r="D26" s="10" t="inlineStr">
        <is>
          <t>Percentage</t>
        </is>
      </c>
      <c r="E26" s="10" t="inlineStr">
        <is>
          <t>downside</t>
        </is>
      </c>
    </row>
    <row r="27">
      <c r="A27" s="8" t="inlineStr">
        <is>
          <t>downside_rt</t>
        </is>
      </c>
      <c r="B27" s="9" t="inlineStr">
        <is>
          <t>Downside incl. reverse termination fee</t>
        </is>
      </c>
      <c r="C27" s="8">
        <f>SPITZER.DATA("NSC","downside_rt")</f>
        <v/>
      </c>
      <c r="D27" s="10" t="inlineStr">
        <is>
          <t>Percentage</t>
        </is>
      </c>
      <c r="E27" s="10" t="inlineStr">
        <is>
          <t>downside_rt_fees</t>
        </is>
      </c>
    </row>
    <row r="28">
      <c r="A28" s="8" t="inlineStr">
        <is>
          <t>gross_spread</t>
        </is>
      </c>
      <c r="B28" s="9" t="inlineStr">
        <is>
          <t>Gross spread to offer</t>
        </is>
      </c>
      <c r="C28" s="8">
        <f>SPITZER.DATA("NSC","gross_spread")</f>
        <v/>
      </c>
      <c r="D28" s="10" t="inlineStr">
        <is>
          <t>Percentage</t>
        </is>
      </c>
      <c r="E28" s="10" t="inlineStr">
        <is>
          <t>—</t>
        </is>
      </c>
    </row>
    <row r="29">
      <c r="A29" s="8" t="inlineStr">
        <is>
          <t>spread</t>
        </is>
      </c>
      <c r="B29" s="9" t="inlineStr">
        <is>
          <t>All-in spread (most commonly used)</t>
        </is>
      </c>
      <c r="C29" s="8">
        <f>SPITZER.DATA("NSC","spread")</f>
        <v/>
      </c>
      <c r="D29" s="10" t="inlineStr">
        <is>
          <t>Percentage</t>
        </is>
      </c>
      <c r="E29" s="10" t="inlineStr">
        <is>
          <t>all_in, all_in_spread</t>
        </is>
      </c>
    </row>
    <row r="30">
      <c r="A30" s="8" t="inlineStr">
        <is>
          <t>ann_spread</t>
        </is>
      </c>
      <c r="B30" s="9" t="inlineStr">
        <is>
          <t>Annualized all-in spread</t>
        </is>
      </c>
      <c r="C30" s="8">
        <f>SPITZER.DATA("NSC","ann_spread")</f>
        <v/>
      </c>
      <c r="D30" s="10" t="inlineStr">
        <is>
          <t>Percentage</t>
        </is>
      </c>
      <c r="E30" s="10" t="inlineStr">
        <is>
          <t>annualized, ann_all_in</t>
        </is>
      </c>
    </row>
    <row r="31">
      <c r="A31" s="7" t="inlineStr">
        <is>
          <t>DATA PARAMETERS — ODDS</t>
        </is>
      </c>
      <c r="B31" s="7" t="n"/>
      <c r="C31" s="7" t="n"/>
      <c r="D31" s="7" t="n"/>
      <c r="E31" s="7" t="n"/>
    </row>
    <row r="32">
      <c r="A32" s="8" t="inlineStr">
        <is>
          <t>risk_reward</t>
        </is>
      </c>
      <c r="B32" s="9" t="inlineStr">
        <is>
          <t>Implied all-in risk/reward ratio</t>
        </is>
      </c>
      <c r="C32" s="8">
        <f>SPITZER.DATA("NSC","risk_reward")</f>
        <v/>
      </c>
      <c r="D32" s="10" t="inlineStr">
        <is>
          <t>Percentage</t>
        </is>
      </c>
      <c r="E32" s="10" t="inlineStr">
        <is>
          <t>rr, implied_rr</t>
        </is>
      </c>
    </row>
    <row r="33">
      <c r="A33" s="8" t="inlineStr">
        <is>
          <t>chance_of_close</t>
        </is>
      </c>
      <c r="B33" s="9" t="inlineStr">
        <is>
          <t>Implied all-in chance of close</t>
        </is>
      </c>
      <c r="C33" s="8">
        <f>SPITZER.DATA("NSC","chance_of_close")</f>
        <v/>
      </c>
      <c r="D33" s="10" t="inlineStr">
        <is>
          <t>Percentage</t>
        </is>
      </c>
      <c r="E33" s="10" t="inlineStr">
        <is>
          <t>chance, probability, prob</t>
        </is>
      </c>
    </row>
    <row r="34">
      <c r="A34" s="8" t="inlineStr">
        <is>
          <t>profit_pool</t>
        </is>
      </c>
      <c r="B34" s="9" t="inlineStr">
        <is>
          <t>Profit pool size</t>
        </is>
      </c>
      <c r="C34" s="8">
        <f>SPITZER.DATA("NSC","profit_pool")</f>
        <v/>
      </c>
      <c r="D34" s="10" t="inlineStr">
        <is>
          <t>Number</t>
        </is>
      </c>
      <c r="E34" s="10" t="inlineStr">
        <is>
          <t>pool</t>
        </is>
      </c>
    </row>
    <row r="35">
      <c r="A35" s="7" t="inlineStr">
        <is>
          <t>DATA PARAMETERS — TIMING</t>
        </is>
      </c>
      <c r="B35" s="7" t="n"/>
      <c r="C35" s="7" t="n"/>
      <c r="D35" s="7" t="n"/>
      <c r="E35" s="7" t="n"/>
    </row>
    <row r="36">
      <c r="A36" s="8" t="inlineStr">
        <is>
          <t>closing_guidance</t>
        </is>
      </c>
      <c r="B36" s="9" t="inlineStr">
        <is>
          <t>Official closing guidance from the company</t>
        </is>
      </c>
      <c r="C36" s="8">
        <f>SPITZER.DATA("NSC","closing_guidance")</f>
        <v/>
      </c>
      <c r="D36" s="10" t="inlineStr">
        <is>
          <t>String/Date</t>
        </is>
      </c>
      <c r="E36" s="10" t="inlineStr">
        <is>
          <t>guidance, close_date</t>
        </is>
      </c>
    </row>
    <row r="37">
      <c r="A37" s="8" t="inlineStr">
        <is>
          <t>ctfn_estimate</t>
        </is>
      </c>
      <c r="B37" s="9" t="inlineStr">
        <is>
          <t>Spitzer's estimated closing date</t>
        </is>
      </c>
      <c r="C37" s="8">
        <f>SPITZER.DATA("NSC","ctfn_estimate")</f>
        <v/>
      </c>
      <c r="D37" s="10" t="inlineStr">
        <is>
          <t>String/Date</t>
        </is>
      </c>
      <c r="E37" s="10" t="inlineStr">
        <is>
          <t>estimate, expected_close</t>
        </is>
      </c>
    </row>
    <row r="38">
      <c r="A38" s="7" t="inlineStr">
        <is>
          <t>DATA PARAMETERS — CHANGES (1-WEEK)</t>
        </is>
      </c>
      <c r="B38" s="7" t="n"/>
      <c r="C38" s="7" t="n"/>
      <c r="D38" s="7" t="n"/>
      <c r="E38" s="7" t="n"/>
    </row>
    <row r="39">
      <c r="A39" s="8" t="inlineStr">
        <is>
          <t>break_1w</t>
        </is>
      </c>
      <c r="B39" s="9" t="inlineStr">
        <is>
          <t>Target break price, 1-week % change</t>
        </is>
      </c>
      <c r="C39" s="8">
        <f>SPITZER.DATA("NSC","break_1w")</f>
        <v/>
      </c>
      <c r="D39" s="10" t="inlineStr">
        <is>
          <t>Percentage</t>
        </is>
      </c>
      <c r="E39" s="10" t="inlineStr">
        <is>
          <t>break_change, break_weekly</t>
        </is>
      </c>
    </row>
    <row r="40">
      <c r="A40" s="8" t="inlineStr">
        <is>
          <t>chance_1w</t>
        </is>
      </c>
      <c r="B40" s="9" t="inlineStr">
        <is>
          <t>Implied chance of close, 1-week change</t>
        </is>
      </c>
      <c r="C40" s="8">
        <f>SPITZER.DATA("NSC","chance_1w")</f>
        <v/>
      </c>
      <c r="D40" s="10" t="inlineStr">
        <is>
          <t>Percentage</t>
        </is>
      </c>
      <c r="E40" s="10" t="inlineStr">
        <is>
          <t>chance_change, chance_weekly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44" customWidth="1" min="2" max="2"/>
    <col width="30" customWidth="1" min="3" max="3"/>
  </cols>
  <sheetData>
    <row r="1">
      <c r="A1" s="6" t="inlineStr">
        <is>
          <t>Use Case</t>
        </is>
      </c>
      <c r="B1" s="6" t="inlineStr">
        <is>
          <t>Formula</t>
        </is>
      </c>
      <c r="C1" s="6" t="inlineStr">
        <is>
          <t>What It Returns</t>
        </is>
      </c>
    </row>
    <row r="2">
      <c r="A2" s="7" t="inlineStr">
        <is>
          <t>COMMON — DATA</t>
        </is>
      </c>
      <c r="B2" s="7" t="n"/>
      <c r="C2" s="7" t="n"/>
    </row>
    <row r="3">
      <c r="A3" s="8" t="inlineStr">
        <is>
          <t>Get the all-in spread</t>
        </is>
      </c>
      <c r="B3" s="11">
        <f>SPITZER.DATA("NSC","spread")</f>
        <v/>
      </c>
      <c r="C3" s="10" t="inlineStr">
        <is>
          <t>18.27%</t>
        </is>
      </c>
    </row>
    <row r="4">
      <c r="A4" s="8" t="inlineStr">
        <is>
          <t>Get the offer price</t>
        </is>
      </c>
      <c r="B4" s="11">
        <f>SPITZER.DATA("NSC","offer")</f>
        <v/>
      </c>
      <c r="C4" s="10" t="inlineStr">
        <is>
          <t>329.47</t>
        </is>
      </c>
    </row>
    <row r="5">
      <c r="A5" s="8" t="inlineStr">
        <is>
          <t>Implied chance of close</t>
        </is>
      </c>
      <c r="B5" s="11">
        <f>SPITZER.DATA("NSC","chance_of_close")</f>
        <v/>
      </c>
      <c r="C5" s="10" t="inlineStr">
        <is>
          <t>21%</t>
        </is>
      </c>
    </row>
    <row r="6">
      <c r="A6" s="8" t="inlineStr">
        <is>
          <t>Who is the acquirer?</t>
        </is>
      </c>
      <c r="B6" s="11">
        <f>SPITZER.DATA("NSC","acquirer")</f>
        <v/>
      </c>
      <c r="C6" s="10" t="inlineStr">
        <is>
          <t>Union Pacific</t>
        </is>
      </c>
    </row>
    <row r="7">
      <c r="A7" s="8" t="inlineStr">
        <is>
          <t>Current target price</t>
        </is>
      </c>
      <c r="B7" s="11">
        <f>SPITZER.DATA("EA","now")</f>
        <v/>
      </c>
      <c r="C7" s="10" t="inlineStr">
        <is>
          <t>201.69</t>
        </is>
      </c>
    </row>
    <row r="8">
      <c r="A8" s="8" t="inlineStr">
        <is>
          <t>Deal premium</t>
        </is>
      </c>
      <c r="B8" s="11">
        <f>SPITZER.DATA("PARA","premium")</f>
        <v/>
      </c>
      <c r="C8" s="10" t="inlineStr">
        <is>
          <t>58.83%</t>
        </is>
      </c>
    </row>
    <row r="9">
      <c r="A9" s="8" t="inlineStr">
        <is>
          <t>One-line deal summary</t>
        </is>
      </c>
      <c r="B9" s="11">
        <f>SPITZER.DATA("NSC")</f>
        <v/>
      </c>
      <c r="C9" s="10" t="inlineStr">
        <is>
          <t>Norfolk Southern → Union Pacific…</t>
        </is>
      </c>
    </row>
    <row r="10">
      <c r="A10" s="7" t="inlineStr">
        <is>
          <t>COMMON — NEWS</t>
        </is>
      </c>
      <c r="B10" s="7" t="n"/>
      <c r="C10" s="7" t="n"/>
    </row>
    <row r="11">
      <c r="A11" s="8" t="inlineStr">
        <is>
          <t>Latest 25 headlines</t>
        </is>
      </c>
      <c r="B11" s="11">
        <f>SPITZER.NEWS()</f>
        <v/>
      </c>
      <c r="C11" s="10" t="inlineStr">
        <is>
          <t>Spilled Date|Tickers|Headline|URL</t>
        </is>
      </c>
    </row>
    <row r="12">
      <c r="A12" s="8" t="inlineStr">
        <is>
          <t>News mentioning Apple</t>
        </is>
      </c>
      <c r="B12" s="11">
        <f>SPITZER.NEWS("","AAPL",10)</f>
        <v/>
      </c>
      <c r="C12" s="10" t="inlineStr">
        <is>
          <t>Up to 10 AAPL articles</t>
        </is>
      </c>
    </row>
    <row r="13">
      <c r="A13" s="8" t="inlineStr">
        <is>
          <t>Headline of one article</t>
        </is>
      </c>
      <c r="B13" s="11">
        <f>SPITZER.ARTICLE("some-slug")</f>
        <v/>
      </c>
      <c r="C13" s="10" t="inlineStr">
        <is>
          <t>The headline</t>
        </is>
      </c>
    </row>
    <row r="14">
      <c r="A14" s="8" t="inlineStr">
        <is>
          <t>Full body text</t>
        </is>
      </c>
      <c r="B14" s="11">
        <f>SPITZER.ARTICLE("some-slug","body")</f>
        <v/>
      </c>
      <c r="C14" s="10" t="inlineStr">
        <is>
          <t>Plain-text article body</t>
        </is>
      </c>
    </row>
    <row r="15">
      <c r="A15" s="7" t="inlineStr">
        <is>
          <t>UTILITY</t>
        </is>
      </c>
      <c r="B15" s="7" t="n"/>
      <c r="C15" s="7" t="n"/>
    </row>
    <row r="16">
      <c r="A16" s="8" t="inlineStr">
        <is>
          <t>How many deals are live?</t>
        </is>
      </c>
      <c r="B16" s="11">
        <f>SPITZER.COUNT()</f>
        <v/>
      </c>
      <c r="C16" s="10" t="inlineStr">
        <is>
          <t>e.g. 178</t>
        </is>
      </c>
    </row>
    <row r="17">
      <c r="A17" s="8" t="inlineStr">
        <is>
          <t>List every parameter</t>
        </is>
      </c>
      <c r="B17" s="11">
        <f>SPITZER.PARAMS()</f>
        <v/>
      </c>
      <c r="C17" s="10" t="inlineStr">
        <is>
          <t>spread|offer|premium|…</t>
        </is>
      </c>
    </row>
    <row r="18">
      <c r="A18" s="8" t="inlineStr">
        <is>
          <t>Find a company's deal</t>
        </is>
      </c>
      <c r="B18" s="11">
        <f>SPITZER.SEARCH("Disney")</f>
        <v/>
      </c>
      <c r="C18" s="10" t="inlineStr">
        <is>
          <t>Matching tickers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2026-06-18T16:32:44Z</dcterms:created>
  <dcterms:modified xmlns:dcterms="http://purl.org/dc/terms/" xmlns:xsi="http://www.w3.org/2001/XMLSchema-instance" xsi:type="dcterms:W3CDTF">2026-06-18T16:32:44Z</dcterms:modified>
</cp:coreProperties>
</file>